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X7" i="1" l="1"/>
  <c r="X8" i="1"/>
  <c r="X9" i="1"/>
  <c r="X10" i="1"/>
  <c r="X11" i="1"/>
  <c r="X12" i="1"/>
  <c r="X6" i="1"/>
  <c r="R13" i="1"/>
  <c r="S13" i="1"/>
  <c r="T13" i="1"/>
  <c r="U13" i="1"/>
  <c r="S12" i="1"/>
  <c r="T12" i="1"/>
  <c r="U12" i="1"/>
  <c r="R12" i="1"/>
  <c r="R17" i="1"/>
  <c r="S17" i="1"/>
  <c r="T17" i="1"/>
  <c r="U17" i="1"/>
  <c r="R18" i="1"/>
  <c r="S18" i="1"/>
  <c r="T18" i="1"/>
  <c r="U18" i="1"/>
  <c r="S16" i="1"/>
  <c r="T16" i="1"/>
  <c r="U16" i="1"/>
  <c r="R16" i="1"/>
  <c r="J11" i="1"/>
  <c r="J9" i="1"/>
  <c r="J7" i="1"/>
  <c r="J5" i="1"/>
  <c r="D15" i="1"/>
  <c r="D14" i="1"/>
  <c r="F18" i="1" l="1"/>
  <c r="F19" i="1"/>
  <c r="F20" i="1"/>
  <c r="F21" i="1"/>
  <c r="F22" i="1"/>
  <c r="F23" i="1"/>
  <c r="F17" i="1"/>
  <c r="D18" i="1"/>
  <c r="D20" i="1"/>
  <c r="D17" i="1"/>
  <c r="C24" i="1"/>
  <c r="B25" i="1"/>
  <c r="B20" i="1"/>
  <c r="B19" i="1"/>
  <c r="B22" i="1" s="1"/>
  <c r="D22" i="1" s="1"/>
  <c r="B18" i="1"/>
  <c r="B17" i="1"/>
  <c r="B15" i="1"/>
  <c r="B14" i="1"/>
  <c r="B13" i="1"/>
  <c r="Q22" i="1"/>
  <c r="Q23" i="1"/>
  <c r="Q24" i="1"/>
  <c r="Q25" i="1"/>
  <c r="Q26" i="1"/>
  <c r="Q27" i="1"/>
  <c r="O22" i="1"/>
  <c r="O23" i="1"/>
  <c r="O24" i="1"/>
  <c r="O25" i="1"/>
  <c r="O26" i="1"/>
  <c r="O27" i="1"/>
  <c r="M23" i="1"/>
  <c r="M24" i="1"/>
  <c r="M25" i="1"/>
  <c r="M26" i="1"/>
  <c r="M27" i="1"/>
  <c r="M22" i="1"/>
  <c r="Q21" i="1"/>
  <c r="O21" i="1"/>
  <c r="M21" i="1"/>
  <c r="Q20" i="1"/>
  <c r="O20" i="1"/>
  <c r="M20" i="1"/>
  <c r="M16" i="1"/>
  <c r="P13" i="1"/>
  <c r="O13" i="1"/>
  <c r="O12" i="1"/>
  <c r="N12" i="1"/>
  <c r="M12" i="1"/>
  <c r="M9" i="1"/>
  <c r="M8" i="1"/>
  <c r="C12" i="1"/>
  <c r="I16" i="1" s="1"/>
  <c r="J10" i="1"/>
  <c r="J8" i="1"/>
  <c r="J6" i="1"/>
  <c r="J4" i="1"/>
  <c r="I20" i="1"/>
  <c r="I18" i="1"/>
  <c r="F13" i="1"/>
  <c r="C13" i="1"/>
  <c r="E12" i="1"/>
  <c r="F12" i="1"/>
  <c r="G12" i="1"/>
  <c r="H12" i="1"/>
  <c r="D12" i="1"/>
  <c r="L4" i="1"/>
  <c r="B21" i="1" l="1"/>
  <c r="D21" i="1" s="1"/>
  <c r="D19" i="1"/>
  <c r="B23" i="1" l="1"/>
  <c r="D23" i="1" s="1"/>
  <c r="B24" i="1" l="1"/>
  <c r="D24" i="1" s="1"/>
  <c r="E18" i="1" l="1"/>
  <c r="E20" i="1"/>
  <c r="E17" i="1"/>
  <c r="E22" i="1"/>
  <c r="E21" i="1"/>
  <c r="E19" i="1"/>
  <c r="E23" i="1"/>
</calcChain>
</file>

<file path=xl/sharedStrings.xml><?xml version="1.0" encoding="utf-8"?>
<sst xmlns="http://schemas.openxmlformats.org/spreadsheetml/2006/main" count="83" uniqueCount="67">
  <si>
    <t>Empleado</t>
  </si>
  <si>
    <t>Tipo de botella</t>
  </si>
  <si>
    <t>Réplica I</t>
  </si>
  <si>
    <t>Réplica II</t>
  </si>
  <si>
    <t>Tipo anaquel</t>
  </si>
  <si>
    <t>Permanente</t>
  </si>
  <si>
    <t xml:space="preserve">Final del pasillo </t>
  </si>
  <si>
    <t>Refrigerador</t>
  </si>
  <si>
    <t>Plástico</t>
  </si>
  <si>
    <t>Vidrio de 28mm</t>
  </si>
  <si>
    <t>fv</t>
  </si>
  <si>
    <t>sc</t>
  </si>
  <si>
    <t>gl</t>
  </si>
  <si>
    <t>cm</t>
  </si>
  <si>
    <t>fteo</t>
  </si>
  <si>
    <t>fcalc</t>
  </si>
  <si>
    <t>botella</t>
  </si>
  <si>
    <t>aparador</t>
  </si>
  <si>
    <t>empleado</t>
  </si>
  <si>
    <t>plastico</t>
  </si>
  <si>
    <t>vidrio</t>
  </si>
  <si>
    <t>y1…</t>
  </si>
  <si>
    <t>yi…</t>
  </si>
  <si>
    <t>y2..</t>
  </si>
  <si>
    <t>permanente</t>
  </si>
  <si>
    <t>y.1..</t>
  </si>
  <si>
    <t>final pasillo</t>
  </si>
  <si>
    <t>refrigerador</t>
  </si>
  <si>
    <t>y.2..</t>
  </si>
  <si>
    <t>y.3..</t>
  </si>
  <si>
    <t>y..1.</t>
  </si>
  <si>
    <t>y..2.</t>
  </si>
  <si>
    <t>y..3.</t>
  </si>
  <si>
    <t>y..4.</t>
  </si>
  <si>
    <t>ab</t>
  </si>
  <si>
    <t>ac</t>
  </si>
  <si>
    <t>bc</t>
  </si>
  <si>
    <t>abc</t>
  </si>
  <si>
    <t>yij..</t>
  </si>
  <si>
    <t>i 1</t>
  </si>
  <si>
    <t>j  1</t>
  </si>
  <si>
    <t>yi.k.</t>
  </si>
  <si>
    <t>y.jk.</t>
  </si>
  <si>
    <t>y111.</t>
  </si>
  <si>
    <t>y121.</t>
  </si>
  <si>
    <t>y131.</t>
  </si>
  <si>
    <t>y211.</t>
  </si>
  <si>
    <t>y221.</t>
  </si>
  <si>
    <t>y231.</t>
  </si>
  <si>
    <t>y311.</t>
  </si>
  <si>
    <t>y234.</t>
  </si>
  <si>
    <t>y134.</t>
  </si>
  <si>
    <t>y233.</t>
  </si>
  <si>
    <t>y133.</t>
  </si>
  <si>
    <t>y232.</t>
  </si>
  <si>
    <t>y132.</t>
  </si>
  <si>
    <t xml:space="preserve">error </t>
  </si>
  <si>
    <t>total</t>
  </si>
  <si>
    <t>y….</t>
  </si>
  <si>
    <t>y….2</t>
  </si>
  <si>
    <t>y….2/N</t>
  </si>
  <si>
    <t>no R Ho</t>
  </si>
  <si>
    <t>R Ho</t>
  </si>
  <si>
    <t>con una signi el tipo de anaquel y el empleado tiene un efecto incompleto</t>
  </si>
  <si>
    <t>y.1..barra</t>
  </si>
  <si>
    <t>y.jk.barra</t>
  </si>
  <si>
    <t>yi.k. barra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</si>
</sst>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11" xfId="0" applyBorder="1"/>
    <xf numFmtId="0" fontId="1" fillId="0" borderId="11" xfId="0" applyFont="1" applyFill="1" applyBorder="1" applyAlignment="1">
      <alignment horizontal="center" vertical="center"/>
    </xf>
    <xf numFmtId="2" fontId="0" fillId="0" borderId="11" xfId="0" applyNumberFormat="1" applyBorder="1"/>
    <xf numFmtId="0" fontId="2" fillId="0" borderId="7" xfId="0" applyFont="1" applyBorder="1" applyAlignment="1">
      <alignment horizontal="center" vertical="center"/>
    </xf>
    <xf numFmtId="0" fontId="0" fillId="0" borderId="12" xfId="0" applyBorder="1"/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Fill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48576"/>
  <sheetViews>
    <sheetView tabSelected="1" topLeftCell="I1" workbookViewId="0">
      <selection activeCell="Y10" sqref="Y10"/>
    </sheetView>
  </sheetViews>
  <sheetFormatPr baseColWidth="10" defaultRowHeight="15" x14ac:dyDescent="0.25"/>
  <cols>
    <col min="13" max="13" width="9.5703125" customWidth="1"/>
    <col min="14" max="14" width="9" customWidth="1"/>
    <col min="15" max="15" width="9.28515625" customWidth="1"/>
    <col min="16" max="16" width="8.5703125" customWidth="1"/>
  </cols>
  <sheetData>
    <row r="1" spans="1:24" ht="15.75" thickBot="1" x14ac:dyDescent="0.3">
      <c r="A1" s="25" t="s">
        <v>0</v>
      </c>
      <c r="B1" s="25" t="s">
        <v>1</v>
      </c>
      <c r="C1" s="28" t="s">
        <v>2</v>
      </c>
      <c r="D1" s="29"/>
      <c r="E1" s="30"/>
      <c r="F1" s="28" t="s">
        <v>3</v>
      </c>
      <c r="G1" s="29"/>
      <c r="H1" s="30"/>
    </row>
    <row r="2" spans="1:24" ht="15.75" thickBot="1" x14ac:dyDescent="0.3">
      <c r="A2" s="26"/>
      <c r="B2" s="26"/>
      <c r="C2" s="28" t="s">
        <v>4</v>
      </c>
      <c r="D2" s="29"/>
      <c r="E2" s="30"/>
      <c r="F2" s="28" t="s">
        <v>4</v>
      </c>
      <c r="G2" s="29"/>
      <c r="H2" s="30"/>
      <c r="K2" s="3"/>
      <c r="L2" s="3" t="s">
        <v>21</v>
      </c>
      <c r="M2" s="3" t="s">
        <v>23</v>
      </c>
    </row>
    <row r="3" spans="1:24" ht="15.75" thickBot="1" x14ac:dyDescent="0.3">
      <c r="A3" s="27"/>
      <c r="B3" s="27"/>
      <c r="C3" s="1" t="s">
        <v>5</v>
      </c>
      <c r="D3" s="1" t="s">
        <v>6</v>
      </c>
      <c r="E3" s="1" t="s">
        <v>7</v>
      </c>
      <c r="F3" s="1" t="s">
        <v>5</v>
      </c>
      <c r="G3" s="1" t="s">
        <v>6</v>
      </c>
      <c r="H3" s="1" t="s">
        <v>7</v>
      </c>
      <c r="K3" s="3" t="s">
        <v>22</v>
      </c>
      <c r="L3" s="4" t="s">
        <v>19</v>
      </c>
      <c r="M3" s="4" t="s">
        <v>20</v>
      </c>
      <c r="Q3">
        <v>4.3616666666666672</v>
      </c>
      <c r="R3">
        <v>5.2016666666666671</v>
      </c>
      <c r="S3">
        <v>4.2300000000000004</v>
      </c>
      <c r="T3">
        <v>5.246666666666667</v>
      </c>
      <c r="U3">
        <v>4.4266666666666667</v>
      </c>
      <c r="V3">
        <v>5.2016666666666671</v>
      </c>
      <c r="W3">
        <v>4.421666666666666</v>
      </c>
      <c r="X3">
        <v>4.4200000000000008</v>
      </c>
    </row>
    <row r="4" spans="1:24" ht="15.75" thickBot="1" x14ac:dyDescent="0.3">
      <c r="A4" s="19">
        <v>1</v>
      </c>
      <c r="B4" s="1" t="s">
        <v>8</v>
      </c>
      <c r="C4" s="2">
        <v>3.45</v>
      </c>
      <c r="D4" s="2">
        <v>4.1399999999999997</v>
      </c>
      <c r="E4" s="2">
        <v>5.8</v>
      </c>
      <c r="F4" s="2">
        <v>3.36</v>
      </c>
      <c r="G4" s="2">
        <v>4.1900000000000004</v>
      </c>
      <c r="H4" s="6">
        <v>5.23</v>
      </c>
      <c r="I4" s="3" t="s">
        <v>30</v>
      </c>
      <c r="J4" s="3">
        <f>+SUM(C4:H5)</f>
        <v>52.730000000000011</v>
      </c>
      <c r="K4" s="7"/>
      <c r="L4" s="5">
        <f>+C4+D4+E4+F4+G4+H4+C6+D6+E6+F6+G6+H6+C8+D8+E8+F8+G8+H8+C10+D10+E10+F10+G10+H10</f>
        <v>114.24000000000001</v>
      </c>
      <c r="M4" s="3">
        <v>110.82</v>
      </c>
    </row>
    <row r="5" spans="1:24" ht="15.75" thickBot="1" x14ac:dyDescent="0.3">
      <c r="A5" s="20"/>
      <c r="B5" s="1" t="s">
        <v>9</v>
      </c>
      <c r="C5" s="2">
        <v>4.07</v>
      </c>
      <c r="D5" s="2">
        <v>4.38</v>
      </c>
      <c r="E5" s="2">
        <v>5.48</v>
      </c>
      <c r="F5" s="2">
        <v>3.52</v>
      </c>
      <c r="G5" s="2">
        <v>4.26</v>
      </c>
      <c r="H5" s="6">
        <v>4.8499999999999996</v>
      </c>
      <c r="I5" s="3"/>
      <c r="J5" s="3">
        <f>+J4/12</f>
        <v>4.3941666666666679</v>
      </c>
      <c r="W5">
        <v>4.2300000000000004</v>
      </c>
    </row>
    <row r="6" spans="1:24" ht="15.75" thickBot="1" x14ac:dyDescent="0.3">
      <c r="A6" s="21">
        <v>2</v>
      </c>
      <c r="B6" s="1" t="s">
        <v>8</v>
      </c>
      <c r="C6" s="2">
        <v>4.8</v>
      </c>
      <c r="D6" s="2">
        <v>5.22</v>
      </c>
      <c r="E6" s="2">
        <v>6.21</v>
      </c>
      <c r="F6" s="2">
        <v>4.4000000000000004</v>
      </c>
      <c r="G6" s="2">
        <v>4.7</v>
      </c>
      <c r="H6" s="6">
        <v>5.88</v>
      </c>
      <c r="I6" s="3" t="s">
        <v>31</v>
      </c>
      <c r="J6" s="3">
        <f>+SUM(C6:H7)</f>
        <v>62.42</v>
      </c>
      <c r="W6">
        <v>4.3616666666666672</v>
      </c>
      <c r="X6">
        <f>+W6-W5</f>
        <v>0.13166666666666682</v>
      </c>
    </row>
    <row r="7" spans="1:24" ht="15.75" thickBot="1" x14ac:dyDescent="0.3">
      <c r="A7" s="20"/>
      <c r="B7" s="1" t="s">
        <v>9</v>
      </c>
      <c r="C7" s="2">
        <v>4.5199999999999996</v>
      </c>
      <c r="D7" s="2">
        <v>5.15</v>
      </c>
      <c r="E7" s="2">
        <v>6.25</v>
      </c>
      <c r="F7" s="2">
        <v>4.4400000000000004</v>
      </c>
      <c r="G7" s="2">
        <v>4.6500000000000004</v>
      </c>
      <c r="H7" s="6">
        <v>6.2</v>
      </c>
      <c r="I7" s="3"/>
      <c r="J7" s="3">
        <f>+J6/12</f>
        <v>5.2016666666666671</v>
      </c>
      <c r="L7" s="3" t="s">
        <v>38</v>
      </c>
      <c r="M7" s="3" t="s">
        <v>40</v>
      </c>
      <c r="N7" s="8">
        <v>2</v>
      </c>
      <c r="O7" s="8">
        <v>3</v>
      </c>
      <c r="W7">
        <v>4.4200000000000008</v>
      </c>
      <c r="X7">
        <f t="shared" ref="X7:X12" si="0">+W7-W6</f>
        <v>5.833333333333357E-2</v>
      </c>
    </row>
    <row r="8" spans="1:24" ht="15.75" thickBot="1" x14ac:dyDescent="0.3">
      <c r="A8" s="21">
        <v>3</v>
      </c>
      <c r="B8" s="1" t="s">
        <v>8</v>
      </c>
      <c r="C8" s="2">
        <v>4.08</v>
      </c>
      <c r="D8" s="2">
        <v>3.94</v>
      </c>
      <c r="E8" s="2">
        <v>5.14</v>
      </c>
      <c r="F8" s="2">
        <v>3.65</v>
      </c>
      <c r="G8" s="2">
        <v>4.08</v>
      </c>
      <c r="H8" s="6">
        <v>4.49</v>
      </c>
      <c r="I8" s="3" t="s">
        <v>32</v>
      </c>
      <c r="J8" s="3">
        <f>+SUM(C8:H9)</f>
        <v>51.91</v>
      </c>
      <c r="L8" s="3" t="s">
        <v>39</v>
      </c>
      <c r="M8" s="3">
        <f>+SUM(C4,C6,C8,C10,F4,F6,F8,F10)</f>
        <v>32.69</v>
      </c>
      <c r="N8" s="3">
        <v>36.39</v>
      </c>
      <c r="O8" s="3">
        <v>45.16</v>
      </c>
      <c r="W8">
        <v>4.421666666666666</v>
      </c>
      <c r="X8">
        <f t="shared" si="0"/>
        <v>1.6666666666651508E-3</v>
      </c>
    </row>
    <row r="9" spans="1:24" ht="15.75" thickBot="1" x14ac:dyDescent="0.3">
      <c r="A9" s="20"/>
      <c r="B9" s="1" t="s">
        <v>9</v>
      </c>
      <c r="C9" s="2">
        <v>4.3</v>
      </c>
      <c r="D9" s="2">
        <v>4.53</v>
      </c>
      <c r="E9" s="2">
        <v>4.99</v>
      </c>
      <c r="F9" s="2">
        <v>4.04</v>
      </c>
      <c r="G9" s="2">
        <v>4.08</v>
      </c>
      <c r="H9" s="6">
        <v>4.59</v>
      </c>
      <c r="I9" s="3"/>
      <c r="J9" s="3">
        <f>+J8/12</f>
        <v>4.3258333333333328</v>
      </c>
      <c r="L9" s="9">
        <v>2</v>
      </c>
      <c r="M9" s="3">
        <f>+SUM(C5,C7,C9,C11,F5,F7,F9,F11)</f>
        <v>32.120000000000005</v>
      </c>
      <c r="N9" s="3">
        <v>36.590000000000003</v>
      </c>
      <c r="O9" s="3">
        <v>42.11</v>
      </c>
      <c r="W9">
        <v>4.4266666666666667</v>
      </c>
      <c r="X9">
        <f t="shared" si="0"/>
        <v>5.0000000000007816E-3</v>
      </c>
    </row>
    <row r="10" spans="1:24" ht="15.75" thickBot="1" x14ac:dyDescent="0.3">
      <c r="A10" s="22">
        <v>4</v>
      </c>
      <c r="B10" s="1" t="s">
        <v>8</v>
      </c>
      <c r="C10" s="2">
        <v>4.5599999999999996</v>
      </c>
      <c r="D10" s="2">
        <v>5.17</v>
      </c>
      <c r="E10" s="2">
        <v>6.03</v>
      </c>
      <c r="F10" s="2">
        <v>4.3899999999999997</v>
      </c>
      <c r="G10" s="2">
        <v>4.95</v>
      </c>
      <c r="H10" s="6">
        <v>6.38</v>
      </c>
      <c r="I10" s="3" t="s">
        <v>33</v>
      </c>
      <c r="J10" s="3">
        <f>+SUM(C10:H11)</f>
        <v>58</v>
      </c>
      <c r="W10">
        <v>5.2016666666666671</v>
      </c>
      <c r="X10">
        <f t="shared" si="0"/>
        <v>0.77500000000000036</v>
      </c>
    </row>
    <row r="11" spans="1:24" ht="15.75" thickBot="1" x14ac:dyDescent="0.3">
      <c r="A11" s="23"/>
      <c r="B11" s="1" t="s">
        <v>9</v>
      </c>
      <c r="C11" s="2">
        <v>4.17</v>
      </c>
      <c r="D11" s="2">
        <v>4.8600000000000003</v>
      </c>
      <c r="E11" s="2">
        <v>4.8499999999999996</v>
      </c>
      <c r="F11" s="2">
        <v>3.06</v>
      </c>
      <c r="G11" s="2">
        <v>4.68</v>
      </c>
      <c r="H11" s="2">
        <v>4.9000000000000004</v>
      </c>
      <c r="J11" s="3">
        <f>+J10/12</f>
        <v>4.833333333333333</v>
      </c>
      <c r="L11" s="3" t="s">
        <v>41</v>
      </c>
      <c r="M11" s="3">
        <v>1</v>
      </c>
      <c r="N11" s="3">
        <v>2</v>
      </c>
      <c r="O11" s="3">
        <v>3</v>
      </c>
      <c r="P11" s="10">
        <v>4</v>
      </c>
      <c r="R11" s="31" t="s">
        <v>66</v>
      </c>
      <c r="W11">
        <v>5.2016666666666671</v>
      </c>
      <c r="X11">
        <f t="shared" si="0"/>
        <v>0</v>
      </c>
    </row>
    <row r="12" spans="1:24" x14ac:dyDescent="0.25">
      <c r="C12">
        <f>SUM(C4:C11)</f>
        <v>33.950000000000003</v>
      </c>
      <c r="D12">
        <f>SUM(D4:D11)</f>
        <v>37.39</v>
      </c>
      <c r="E12">
        <f t="shared" ref="E12:H12" si="1">SUM(E4:E11)</f>
        <v>44.750000000000007</v>
      </c>
      <c r="F12">
        <f t="shared" si="1"/>
        <v>30.86</v>
      </c>
      <c r="G12">
        <f t="shared" si="1"/>
        <v>35.589999999999989</v>
      </c>
      <c r="H12">
        <f t="shared" si="1"/>
        <v>42.519999999999996</v>
      </c>
      <c r="L12" s="3">
        <v>1</v>
      </c>
      <c r="M12" s="3">
        <f>+SUM(C4:H4)</f>
        <v>26.17</v>
      </c>
      <c r="N12" s="3">
        <f>+SUM(C6:H6)</f>
        <v>31.21</v>
      </c>
      <c r="O12" s="3">
        <f>+SUM(C8:H8)</f>
        <v>25.380000000000003</v>
      </c>
      <c r="P12" s="3">
        <v>31.48</v>
      </c>
      <c r="R12" s="3">
        <f>+M12/6</f>
        <v>4.3616666666666672</v>
      </c>
      <c r="S12" s="3">
        <f t="shared" ref="S12:U12" si="2">+N12/6</f>
        <v>5.2016666666666671</v>
      </c>
      <c r="T12" s="3">
        <f t="shared" si="2"/>
        <v>4.2300000000000004</v>
      </c>
      <c r="U12" s="3">
        <f t="shared" si="2"/>
        <v>5.246666666666667</v>
      </c>
      <c r="W12">
        <v>5.246666666666667</v>
      </c>
      <c r="X12">
        <f t="shared" si="0"/>
        <v>4.4999999999999929E-2</v>
      </c>
    </row>
    <row r="13" spans="1:24" x14ac:dyDescent="0.25">
      <c r="A13" t="s">
        <v>58</v>
      </c>
      <c r="B13">
        <f>+SUM(C4:H11)</f>
        <v>225.06000000000003</v>
      </c>
      <c r="C13" s="24">
        <f>+C12+D12+E12</f>
        <v>116.09</v>
      </c>
      <c r="D13" s="24"/>
      <c r="E13" s="24"/>
      <c r="F13" s="24">
        <f>+F12+G12+H12</f>
        <v>108.96999999999998</v>
      </c>
      <c r="G13" s="24"/>
      <c r="H13" s="24"/>
      <c r="L13" s="3">
        <v>2</v>
      </c>
      <c r="M13" s="3">
        <v>26.56</v>
      </c>
      <c r="N13" s="3">
        <v>31.21</v>
      </c>
      <c r="O13" s="3">
        <f>+SUM(C9:H9)</f>
        <v>26.529999999999998</v>
      </c>
      <c r="P13" s="3">
        <f>+SUM(C11:H11)</f>
        <v>26.520000000000003</v>
      </c>
      <c r="R13" s="3">
        <f>+M13/6</f>
        <v>4.4266666666666667</v>
      </c>
      <c r="S13" s="3">
        <f t="shared" ref="S13" si="3">+N13/6</f>
        <v>5.2016666666666671</v>
      </c>
      <c r="T13" s="3">
        <f t="shared" ref="T13" si="4">+O13/6</f>
        <v>4.421666666666666</v>
      </c>
      <c r="U13" s="3">
        <f t="shared" ref="U13" si="5">+P13/6</f>
        <v>4.4200000000000008</v>
      </c>
    </row>
    <row r="14" spans="1:24" x14ac:dyDescent="0.25">
      <c r="A14" t="s">
        <v>59</v>
      </c>
      <c r="B14">
        <f>+B13*B13</f>
        <v>50652.003600000011</v>
      </c>
      <c r="C14" t="s">
        <v>25</v>
      </c>
      <c r="D14">
        <f>+C12+F12</f>
        <v>64.81</v>
      </c>
    </row>
    <row r="15" spans="1:24" ht="15.75" thickBot="1" x14ac:dyDescent="0.3">
      <c r="A15" t="s">
        <v>60</v>
      </c>
      <c r="B15">
        <f>+B14/48</f>
        <v>1055.2500750000002</v>
      </c>
      <c r="C15" t="s">
        <v>64</v>
      </c>
      <c r="D15">
        <f>+D14/16</f>
        <v>4.0506250000000001</v>
      </c>
      <c r="H15" s="3"/>
      <c r="I15" s="3" t="s">
        <v>24</v>
      </c>
      <c r="L15" s="3" t="s">
        <v>42</v>
      </c>
      <c r="M15" s="3">
        <v>1</v>
      </c>
      <c r="N15" s="3">
        <v>2</v>
      </c>
      <c r="O15" s="3">
        <v>3</v>
      </c>
      <c r="P15" s="3">
        <v>4</v>
      </c>
      <c r="R15" s="3" t="s">
        <v>65</v>
      </c>
    </row>
    <row r="16" spans="1:24" x14ac:dyDescent="0.25">
      <c r="A16" s="11" t="s">
        <v>10</v>
      </c>
      <c r="B16" s="12" t="s">
        <v>11</v>
      </c>
      <c r="C16" s="12" t="s">
        <v>12</v>
      </c>
      <c r="D16" s="12" t="s">
        <v>13</v>
      </c>
      <c r="E16" s="12" t="s">
        <v>15</v>
      </c>
      <c r="F16" s="13" t="s">
        <v>14</v>
      </c>
      <c r="H16" s="3" t="s">
        <v>25</v>
      </c>
      <c r="I16" s="3">
        <f>+F12+C12</f>
        <v>64.81</v>
      </c>
      <c r="L16" s="3">
        <v>1</v>
      </c>
      <c r="M16" s="3">
        <f>+SUM(C4:C5,F4:F5)</f>
        <v>14.4</v>
      </c>
      <c r="N16" s="3">
        <v>18.16</v>
      </c>
      <c r="O16" s="3">
        <v>16.07</v>
      </c>
      <c r="P16" s="3">
        <v>16.18</v>
      </c>
      <c r="R16" s="3">
        <f>+M16/4</f>
        <v>3.6</v>
      </c>
      <c r="S16" s="3">
        <f t="shared" ref="S16:U16" si="6">+N16/4</f>
        <v>4.54</v>
      </c>
      <c r="T16" s="3">
        <f t="shared" si="6"/>
        <v>4.0175000000000001</v>
      </c>
      <c r="U16" s="3">
        <f t="shared" si="6"/>
        <v>4.0449999999999999</v>
      </c>
    </row>
    <row r="17" spans="1:21" x14ac:dyDescent="0.25">
      <c r="A17" s="14" t="s">
        <v>16</v>
      </c>
      <c r="B17" s="3">
        <f>+SUMSQ(L4:M4)/24-B15</f>
        <v>0.24367499999971187</v>
      </c>
      <c r="C17" s="3">
        <v>1</v>
      </c>
      <c r="D17" s="3">
        <f>+B17/C17</f>
        <v>0.24367499999971187</v>
      </c>
      <c r="E17" s="3">
        <f>+D17/$D$24</f>
        <v>2.6756645468244997</v>
      </c>
      <c r="F17" s="15">
        <f>+FINV(0.05,C17,$C$24)</f>
        <v>4.2596772726902348</v>
      </c>
      <c r="G17" t="s">
        <v>61</v>
      </c>
      <c r="H17" s="3"/>
      <c r="I17" s="3" t="s">
        <v>26</v>
      </c>
      <c r="L17" s="3">
        <v>2</v>
      </c>
      <c r="M17" s="3">
        <v>16.97</v>
      </c>
      <c r="N17" s="3">
        <v>19.72</v>
      </c>
      <c r="O17" s="3">
        <v>16.63</v>
      </c>
      <c r="P17" s="3">
        <v>19.66</v>
      </c>
      <c r="R17" s="3">
        <f t="shared" ref="R17:R18" si="7">+M17/4</f>
        <v>4.2424999999999997</v>
      </c>
      <c r="S17" s="3">
        <f t="shared" ref="S17:S18" si="8">+N17/4</f>
        <v>4.93</v>
      </c>
      <c r="T17" s="3">
        <f t="shared" ref="T17:T18" si="9">+O17/4</f>
        <v>4.1574999999999998</v>
      </c>
      <c r="U17" s="3">
        <f t="shared" ref="U17:U18" si="10">+P17/4</f>
        <v>4.915</v>
      </c>
    </row>
    <row r="18" spans="1:21" x14ac:dyDescent="0.25">
      <c r="A18" s="14" t="s">
        <v>17</v>
      </c>
      <c r="B18" s="3">
        <f>+SUMSQ(I16,I18,I20)/16-B15</f>
        <v>16.154262499999959</v>
      </c>
      <c r="C18" s="3">
        <v>2</v>
      </c>
      <c r="D18" s="3">
        <f t="shared" ref="D18:D24" si="11">+B18/C18</f>
        <v>8.0771312499999794</v>
      </c>
      <c r="E18" s="3">
        <f t="shared" ref="E18:E23" si="12">+D18/$D$24</f>
        <v>88.690648304909217</v>
      </c>
      <c r="F18" s="15">
        <f t="shared" ref="F18:F23" si="13">+FINV(0.05,C18,$C$24)</f>
        <v>3.4028261053501945</v>
      </c>
      <c r="G18" t="s">
        <v>62</v>
      </c>
      <c r="H18" s="3" t="s">
        <v>28</v>
      </c>
      <c r="I18" s="3">
        <f>+G12+D12</f>
        <v>72.97999999999999</v>
      </c>
      <c r="L18" s="3">
        <v>3</v>
      </c>
      <c r="M18" s="3">
        <v>21.36</v>
      </c>
      <c r="N18" s="3">
        <v>24.54</v>
      </c>
      <c r="O18" s="3">
        <v>19.21</v>
      </c>
      <c r="P18" s="3">
        <v>22.16</v>
      </c>
      <c r="R18" s="3">
        <f t="shared" si="7"/>
        <v>5.34</v>
      </c>
      <c r="S18" s="3">
        <f t="shared" si="8"/>
        <v>6.1349999999999998</v>
      </c>
      <c r="T18" s="3">
        <f t="shared" si="9"/>
        <v>4.8025000000000002</v>
      </c>
      <c r="U18" s="3">
        <f t="shared" si="10"/>
        <v>5.54</v>
      </c>
    </row>
    <row r="19" spans="1:21" x14ac:dyDescent="0.25">
      <c r="A19" s="14" t="s">
        <v>18</v>
      </c>
      <c r="B19" s="3">
        <f>+SUMSQ(J4:J10)/12-B15</f>
        <v>11.452947569444405</v>
      </c>
      <c r="C19" s="3">
        <v>3</v>
      </c>
      <c r="D19" s="3">
        <f t="shared" si="11"/>
        <v>3.8176491898148015</v>
      </c>
      <c r="E19" s="3">
        <f t="shared" si="12"/>
        <v>41.919559205551728</v>
      </c>
      <c r="F19" s="15">
        <f t="shared" si="13"/>
        <v>3.0087865704473615</v>
      </c>
      <c r="G19" t="s">
        <v>62</v>
      </c>
      <c r="H19" s="3"/>
      <c r="I19" s="3" t="s">
        <v>27</v>
      </c>
    </row>
    <row r="20" spans="1:21" x14ac:dyDescent="0.25">
      <c r="A20" s="14" t="s">
        <v>34</v>
      </c>
      <c r="B20" s="3">
        <f>+SUMSQ(M8:O9)/8-B15-B17-B18</f>
        <v>0.36053750000019136</v>
      </c>
      <c r="C20" s="3">
        <v>2</v>
      </c>
      <c r="D20" s="3">
        <f t="shared" si="11"/>
        <v>0.18026875000009568</v>
      </c>
      <c r="E20" s="3">
        <f t="shared" si="12"/>
        <v>1.9794345061093481</v>
      </c>
      <c r="F20" s="15">
        <f t="shared" si="13"/>
        <v>3.4028261053501945</v>
      </c>
      <c r="G20" t="s">
        <v>61</v>
      </c>
      <c r="H20" s="3" t="s">
        <v>29</v>
      </c>
      <c r="I20" s="3">
        <f>+H12+E12</f>
        <v>87.27000000000001</v>
      </c>
      <c r="L20" t="s">
        <v>43</v>
      </c>
      <c r="M20">
        <f>+SUM(C4,F4)</f>
        <v>6.8100000000000005</v>
      </c>
      <c r="N20" t="s">
        <v>44</v>
      </c>
      <c r="O20">
        <f>+SUM(D4,G4)</f>
        <v>8.33</v>
      </c>
      <c r="P20" t="s">
        <v>45</v>
      </c>
      <c r="Q20">
        <f>+SUM(E4,H4)</f>
        <v>11.030000000000001</v>
      </c>
    </row>
    <row r="21" spans="1:21" x14ac:dyDescent="0.25">
      <c r="A21" s="14" t="s">
        <v>35</v>
      </c>
      <c r="B21" s="3">
        <f>+SUMSQ(M12:P13)/6-B15-B19-B17</f>
        <v>-3.493897569444016</v>
      </c>
      <c r="C21" s="3">
        <v>3</v>
      </c>
      <c r="D21" s="3">
        <f t="shared" si="11"/>
        <v>-1.1646325231480052</v>
      </c>
      <c r="E21" s="3">
        <f t="shared" si="12"/>
        <v>-12.788205405846172</v>
      </c>
      <c r="F21" s="15">
        <f t="shared" si="13"/>
        <v>3.0087865704473615</v>
      </c>
      <c r="G21" t="s">
        <v>62</v>
      </c>
      <c r="L21" t="s">
        <v>46</v>
      </c>
      <c r="M21">
        <f>+SUM(C5,F5)</f>
        <v>7.59</v>
      </c>
      <c r="N21" t="s">
        <v>47</v>
      </c>
      <c r="O21">
        <f>+SUM(D5,G5)</f>
        <v>8.64</v>
      </c>
      <c r="P21" t="s">
        <v>48</v>
      </c>
      <c r="Q21">
        <f>+SUM(E5,H5)</f>
        <v>10.33</v>
      </c>
    </row>
    <row r="22" spans="1:21" x14ac:dyDescent="0.25">
      <c r="A22" s="14" t="s">
        <v>36</v>
      </c>
      <c r="B22" s="3">
        <f>+SUMSQ(M16:P18)/4-B15-B18-B19</f>
        <v>-3.9408850694444482</v>
      </c>
      <c r="C22" s="3">
        <v>6</v>
      </c>
      <c r="D22" s="3">
        <f t="shared" si="11"/>
        <v>-0.6568141782407414</v>
      </c>
      <c r="E22" s="3">
        <f t="shared" si="12"/>
        <v>-7.2121243893402998</v>
      </c>
      <c r="F22" s="15">
        <f t="shared" si="13"/>
        <v>2.5081888234232559</v>
      </c>
      <c r="G22" t="s">
        <v>62</v>
      </c>
      <c r="M22">
        <f>+SUM(C6,F6)</f>
        <v>9.1999999999999993</v>
      </c>
      <c r="O22">
        <f t="shared" ref="O22:O27" si="14">+SUM(D6,G6)</f>
        <v>9.92</v>
      </c>
      <c r="P22" t="s">
        <v>55</v>
      </c>
      <c r="Q22">
        <f t="shared" ref="Q22:Q27" si="15">+SUM(E6,H6)</f>
        <v>12.09</v>
      </c>
    </row>
    <row r="23" spans="1:21" x14ac:dyDescent="0.25">
      <c r="A23" s="14" t="s">
        <v>37</v>
      </c>
      <c r="B23" s="3">
        <f>+SUMSQ(M20:M27,O20:O27,Q20:Q27)/2-B15-B17-B18-B19-B20-B21-B22</f>
        <v>6.0119850694441084</v>
      </c>
      <c r="C23" s="3">
        <v>6</v>
      </c>
      <c r="D23" s="3">
        <f t="shared" si="11"/>
        <v>1.0019975115740181</v>
      </c>
      <c r="E23" s="3">
        <f t="shared" si="12"/>
        <v>11.002397528380596</v>
      </c>
      <c r="F23" s="15">
        <f t="shared" si="13"/>
        <v>2.5081888234232559</v>
      </c>
      <c r="G23" t="s">
        <v>61</v>
      </c>
      <c r="M23">
        <f t="shared" ref="M23:M27" si="16">+SUM(C7,F7)</f>
        <v>8.9600000000000009</v>
      </c>
      <c r="O23">
        <f t="shared" si="14"/>
        <v>9.8000000000000007</v>
      </c>
      <c r="P23" t="s">
        <v>54</v>
      </c>
      <c r="Q23">
        <f t="shared" si="15"/>
        <v>12.45</v>
      </c>
    </row>
    <row r="24" spans="1:21" x14ac:dyDescent="0.25">
      <c r="A24" s="14" t="s">
        <v>56</v>
      </c>
      <c r="B24" s="3">
        <f>+B25-SUM(B17:B23)</f>
        <v>2.1856999999995423</v>
      </c>
      <c r="C24" s="3">
        <f>+C25-SUM(C17:C23)</f>
        <v>24</v>
      </c>
      <c r="D24" s="3">
        <f t="shared" si="11"/>
        <v>9.1070833333314269E-2</v>
      </c>
      <c r="E24" s="3"/>
      <c r="F24" s="15"/>
      <c r="H24" t="s">
        <v>63</v>
      </c>
      <c r="M24">
        <f t="shared" si="16"/>
        <v>7.73</v>
      </c>
      <c r="O24">
        <f t="shared" si="14"/>
        <v>8.02</v>
      </c>
      <c r="P24" t="s">
        <v>53</v>
      </c>
      <c r="Q24">
        <f t="shared" si="15"/>
        <v>9.629999999999999</v>
      </c>
    </row>
    <row r="25" spans="1:21" ht="15.75" thickBot="1" x14ac:dyDescent="0.3">
      <c r="A25" s="16" t="s">
        <v>57</v>
      </c>
      <c r="B25" s="17">
        <f>+SUMSQ(C4:H11)-B15</f>
        <v>28.974324999999453</v>
      </c>
      <c r="C25" s="17">
        <v>47</v>
      </c>
      <c r="D25" s="17"/>
      <c r="E25" s="17"/>
      <c r="F25" s="18"/>
      <c r="M25">
        <f t="shared" si="16"/>
        <v>8.34</v>
      </c>
      <c r="O25">
        <f t="shared" si="14"/>
        <v>8.61</v>
      </c>
      <c r="P25" t="s">
        <v>52</v>
      </c>
      <c r="Q25">
        <f t="shared" si="15"/>
        <v>9.58</v>
      </c>
    </row>
    <row r="26" spans="1:21" x14ac:dyDescent="0.25">
      <c r="M26">
        <f t="shared" si="16"/>
        <v>8.9499999999999993</v>
      </c>
      <c r="O26">
        <f t="shared" si="14"/>
        <v>10.120000000000001</v>
      </c>
      <c r="P26" t="s">
        <v>51</v>
      </c>
      <c r="Q26">
        <f t="shared" si="15"/>
        <v>12.41</v>
      </c>
    </row>
    <row r="27" spans="1:21" x14ac:dyDescent="0.25">
      <c r="M27">
        <f t="shared" si="16"/>
        <v>7.23</v>
      </c>
      <c r="O27">
        <f t="shared" si="14"/>
        <v>9.5399999999999991</v>
      </c>
      <c r="P27" t="s">
        <v>50</v>
      </c>
      <c r="Q27">
        <f t="shared" si="15"/>
        <v>9.75</v>
      </c>
    </row>
    <row r="1048576" spans="12:12" x14ac:dyDescent="0.25">
      <c r="L1048576" t="s">
        <v>49</v>
      </c>
    </row>
  </sheetData>
  <sortState ref="W5:W12">
    <sortCondition ref="W5"/>
  </sortState>
  <mergeCells count="12">
    <mergeCell ref="F13:H13"/>
    <mergeCell ref="A1:A3"/>
    <mergeCell ref="B1:B3"/>
    <mergeCell ref="C1:E1"/>
    <mergeCell ref="F1:H1"/>
    <mergeCell ref="C2:E2"/>
    <mergeCell ref="F2:H2"/>
    <mergeCell ref="A4:A5"/>
    <mergeCell ref="A6:A7"/>
    <mergeCell ref="A8:A9"/>
    <mergeCell ref="A10:A11"/>
    <mergeCell ref="C13:E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 23</dc:creator>
  <cp:lastModifiedBy>sala 23</cp:lastModifiedBy>
  <dcterms:created xsi:type="dcterms:W3CDTF">2013-03-11T19:25:05Z</dcterms:created>
  <dcterms:modified xsi:type="dcterms:W3CDTF">2013-03-18T18:45:38Z</dcterms:modified>
</cp:coreProperties>
</file>